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ROI_Worksheet" sheetId="1" r:id="rId1"/>
  </sheets>
  <definedNames>
    <definedName name="_xlnm.Print_Area" localSheetId="0">'ROI_Worksheet'!$A$1:$F$56</definedName>
  </definedNames>
  <calcPr fullCalcOnLoad="1"/>
</workbook>
</file>

<file path=xl/sharedStrings.xml><?xml version="1.0" encoding="utf-8"?>
<sst xmlns="http://schemas.openxmlformats.org/spreadsheetml/2006/main" count="65" uniqueCount="50">
  <si>
    <t>Hours Saved</t>
  </si>
  <si>
    <t>Hourly Rate</t>
  </si>
  <si>
    <t>Total Savings</t>
  </si>
  <si>
    <t>Savings</t>
  </si>
  <si>
    <t>Labor</t>
  </si>
  <si>
    <t>Per Bus</t>
  </si>
  <si>
    <t>Total</t>
  </si>
  <si>
    <t>Each Bus:</t>
  </si>
  <si>
    <t>Total Fleet:</t>
  </si>
  <si>
    <t>With</t>
  </si>
  <si>
    <t>Cost</t>
  </si>
  <si>
    <t>ROI</t>
  </si>
  <si>
    <t>Annual</t>
  </si>
  <si>
    <t>Fleet Data</t>
  </si>
  <si>
    <t>Fill In Data</t>
  </si>
  <si>
    <t>In Red</t>
  </si>
  <si>
    <t>e·STROKE</t>
  </si>
  <si>
    <t>Fleet size (number of buses)</t>
  </si>
  <si>
    <t>Number of wheel ends (per bus)</t>
  </si>
  <si>
    <t>Hourly labor rate (driver)</t>
  </si>
  <si>
    <t>Hourly labor rate (maintenance)</t>
  </si>
  <si>
    <t>Total cost per wheel end (brake re-line job)</t>
  </si>
  <si>
    <t>e·STROKE Brake Monitoring System cost (per bus)</t>
  </si>
  <si>
    <t>Transit Fleet Return on Investment Worksheet  -  MGM e·STROKE Brake Monitoring System</t>
  </si>
  <si>
    <t>Brake pre-trip inspection labor savings
  (electronic vs. manual method, 300 trips per year)</t>
  </si>
  <si>
    <t>Total savings for fleet over 12-year life cycle</t>
  </si>
  <si>
    <t>Diagnostic maintenance labor savings
  (reduction in troubleshooting time for brake issues)</t>
  </si>
  <si>
    <t xml:space="preserve">
Total pre-trip &amp; maintenance savings per bus, per year</t>
  </si>
  <si>
    <t>Total savings for fleet per year</t>
  </si>
  <si>
    <t>Pre-trip Inspection &amp; Maintenance Savings</t>
  </si>
  <si>
    <t>Increased Brake Lining Life Savings</t>
  </si>
  <si>
    <t>Typical brake re-line interval (in months)</t>
  </si>
  <si>
    <t>Brake re-line interval (in months)</t>
  </si>
  <si>
    <t>Cost per wheel end (brake re-line job)</t>
  </si>
  <si>
    <t>Without</t>
  </si>
  <si>
    <t>(months)</t>
  </si>
  <si>
    <t>Re-line costs per bus over 12-year life cycle</t>
  </si>
  <si>
    <t>Total re-line savings per bus over 12-year life cycle</t>
  </si>
  <si>
    <t>Total savngs for fleet per year</t>
  </si>
  <si>
    <t>Note: e·STROKE cost = electronics and e·STROKE chambers minus the cost of standard chambers</t>
  </si>
  <si>
    <t>Each Bus (per year):</t>
  </si>
  <si>
    <t>Total Fleet (per year):</t>
  </si>
  <si>
    <t>Total Fleet (over life cycle):</t>
  </si>
  <si>
    <t>Total combined savings per year
  (pre-trip inspection, maintenance &amp; brake re-lines)</t>
  </si>
  <si>
    <t>Total combined savings for fleet over 12-year life cycle
  (pre-trip inspection, maintenance &amp; brake re-lines)</t>
  </si>
  <si>
    <t>("ROI" payback period per bus / per year and over life-of-bus)</t>
  </si>
  <si>
    <t>Preventative maintenance labor savings
  (elimination of 3000 mile brake inspections)</t>
  </si>
  <si>
    <t>Post re-line inspection savings (e.stroke brake verify)</t>
  </si>
  <si>
    <t>Preventative maintenance component savings
  (detecting brake issues before they become serious)</t>
  </si>
  <si>
    <t>Note: This estimate does not include decreased vehicle downtime (i.e. improved uptime), vehicle damage due to heat from dragging brakes.  Annual mileage assumptions: 37,000 miles per year (per FTA study)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</si>
</sst>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#,##0.0"/>
    <numFmt numFmtId="170" formatCode="&quot;$&quot;#,##0.0"/>
    <numFmt numFmtId="171" formatCode="&quot;$&quot;#,##0"/>
    <numFmt numFmtId="172" formatCode="#,##0.0_);\(#,##0.0\)"/>
  </numFmts>
  <fonts count="1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i/>
      <sz val="11"/>
      <color indexed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168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8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8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68" fontId="14" fillId="0" borderId="0" xfId="0" applyNumberFormat="1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168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68" fontId="16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168" fontId="1" fillId="0" borderId="1" xfId="0" applyNumberFormat="1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wrapText="1"/>
      <protection/>
    </xf>
    <xf numFmtId="2" fontId="2" fillId="0" borderId="2" xfId="0" applyNumberFormat="1" applyFont="1" applyBorder="1" applyAlignment="1" applyProtection="1">
      <alignment horizontal="center"/>
      <protection/>
    </xf>
    <xf numFmtId="168" fontId="2" fillId="0" borderId="2" xfId="0" applyNumberFormat="1" applyFont="1" applyBorder="1" applyAlignment="1" applyProtection="1">
      <alignment horizontal="center"/>
      <protection/>
    </xf>
    <xf numFmtId="42" fontId="2" fillId="0" borderId="2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5" fontId="2" fillId="0" borderId="2" xfId="0" applyNumberFormat="1" applyFont="1" applyBorder="1" applyAlignment="1" applyProtection="1">
      <alignment/>
      <protection/>
    </xf>
    <xf numFmtId="0" fontId="11" fillId="0" borderId="4" xfId="0" applyFont="1" applyBorder="1" applyAlignment="1" applyProtection="1">
      <alignment wrapText="1"/>
      <protection/>
    </xf>
    <xf numFmtId="2" fontId="2" fillId="0" borderId="4" xfId="0" applyNumberFormat="1" applyFont="1" applyBorder="1" applyAlignment="1" applyProtection="1">
      <alignment horizontal="center"/>
      <protection/>
    </xf>
    <xf numFmtId="168" fontId="2" fillId="0" borderId="4" xfId="0" applyNumberFormat="1" applyFont="1" applyBorder="1" applyAlignment="1" applyProtection="1">
      <alignment horizontal="center"/>
      <protection/>
    </xf>
    <xf numFmtId="5" fontId="2" fillId="0" borderId="4" xfId="0" applyNumberFormat="1" applyFont="1" applyBorder="1" applyAlignment="1" applyProtection="1">
      <alignment/>
      <protection/>
    </xf>
    <xf numFmtId="0" fontId="11" fillId="0" borderId="5" xfId="0" applyFont="1" applyBorder="1" applyAlignment="1" applyProtection="1">
      <alignment wrapText="1"/>
      <protection/>
    </xf>
    <xf numFmtId="0" fontId="2" fillId="0" borderId="5" xfId="0" applyFont="1" applyBorder="1" applyAlignment="1" applyProtection="1">
      <alignment/>
      <protection/>
    </xf>
    <xf numFmtId="168" fontId="2" fillId="0" borderId="5" xfId="0" applyNumberFormat="1" applyFont="1" applyBorder="1" applyAlignment="1" applyProtection="1">
      <alignment/>
      <protection/>
    </xf>
    <xf numFmtId="42" fontId="2" fillId="0" borderId="5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/>
      <protection/>
    </xf>
    <xf numFmtId="168" fontId="2" fillId="0" borderId="2" xfId="0" applyNumberFormat="1" applyFont="1" applyBorder="1" applyAlignment="1" applyProtection="1">
      <alignment/>
      <protection/>
    </xf>
    <xf numFmtId="0" fontId="12" fillId="0" borderId="2" xfId="0" applyFont="1" applyBorder="1" applyAlignment="1" applyProtection="1">
      <alignment/>
      <protection/>
    </xf>
    <xf numFmtId="42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168" fontId="1" fillId="0" borderId="3" xfId="0" applyNumberFormat="1" applyFont="1" applyBorder="1" applyAlignment="1" applyProtection="1">
      <alignment/>
      <protection/>
    </xf>
    <xf numFmtId="42" fontId="1" fillId="0" borderId="3" xfId="0" applyNumberFormat="1" applyFont="1" applyBorder="1" applyAlignment="1" applyProtection="1">
      <alignment/>
      <protection/>
    </xf>
    <xf numFmtId="42" fontId="2" fillId="0" borderId="3" xfId="0" applyNumberFormat="1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8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8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2" fillId="0" borderId="2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5" fontId="2" fillId="0" borderId="2" xfId="0" applyNumberFormat="1" applyFont="1" applyBorder="1" applyAlignment="1" applyProtection="1">
      <alignment horizontal="center"/>
      <protection/>
    </xf>
    <xf numFmtId="44" fontId="2" fillId="0" borderId="2" xfId="0" applyNumberFormat="1" applyFont="1" applyBorder="1" applyAlignment="1" applyProtection="1">
      <alignment/>
      <protection/>
    </xf>
    <xf numFmtId="0" fontId="11" fillId="0" borderId="4" xfId="0" applyFont="1" applyBorder="1" applyAlignment="1" applyProtection="1">
      <alignment/>
      <protection/>
    </xf>
    <xf numFmtId="5" fontId="2" fillId="0" borderId="4" xfId="0" applyNumberFormat="1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/>
      <protection/>
    </xf>
    <xf numFmtId="42" fontId="2" fillId="0" borderId="6" xfId="0" applyNumberFormat="1" applyFont="1" applyBorder="1" applyAlignment="1" applyProtection="1">
      <alignment/>
      <protection/>
    </xf>
    <xf numFmtId="0" fontId="11" fillId="0" borderId="7" xfId="0" applyFont="1" applyBorder="1" applyAlignment="1" applyProtection="1">
      <alignment/>
      <protection/>
    </xf>
    <xf numFmtId="44" fontId="2" fillId="0" borderId="7" xfId="0" applyNumberFormat="1" applyFont="1" applyBorder="1" applyAlignment="1" applyProtection="1">
      <alignment/>
      <protection/>
    </xf>
    <xf numFmtId="42" fontId="2" fillId="0" borderId="7" xfId="0" applyNumberFormat="1" applyFont="1" applyBorder="1" applyAlignment="1" applyProtection="1">
      <alignment/>
      <protection/>
    </xf>
    <xf numFmtId="168" fontId="2" fillId="0" borderId="2" xfId="0" applyNumberFormat="1" applyFont="1" applyBorder="1" applyAlignment="1" applyProtection="1">
      <alignment/>
      <protection/>
    </xf>
    <xf numFmtId="170" fontId="2" fillId="0" borderId="2" xfId="0" applyNumberFormat="1" applyFont="1" applyBorder="1" applyAlignment="1" applyProtection="1">
      <alignment/>
      <protection/>
    </xf>
    <xf numFmtId="172" fontId="1" fillId="0" borderId="3" xfId="0" applyNumberFormat="1" applyFont="1" applyBorder="1" applyAlignment="1" applyProtection="1">
      <alignment horizontal="center"/>
      <protection/>
    </xf>
    <xf numFmtId="168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169" fontId="5" fillId="0" borderId="2" xfId="0" applyNumberFormat="1" applyFont="1" applyBorder="1" applyAlignment="1" applyProtection="1">
      <alignment horizontal="center"/>
      <protection/>
    </xf>
    <xf numFmtId="42" fontId="5" fillId="0" borderId="2" xfId="0" applyNumberFormat="1" applyFont="1" applyBorder="1" applyAlignment="1" applyProtection="1">
      <alignment/>
      <protection/>
    </xf>
    <xf numFmtId="0" fontId="11" fillId="0" borderId="3" xfId="0" applyFont="1" applyBorder="1" applyAlignment="1" applyProtection="1">
      <alignment wrapText="1"/>
      <protection/>
    </xf>
    <xf numFmtId="42" fontId="5" fillId="0" borderId="3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168" fontId="6" fillId="0" borderId="2" xfId="0" applyNumberFormat="1" applyFont="1" applyBorder="1" applyAlignment="1" applyProtection="1">
      <alignment horizontal="center"/>
      <protection locked="0"/>
    </xf>
    <xf numFmtId="171" fontId="6" fillId="0" borderId="2" xfId="0" applyNumberFormat="1" applyFont="1" applyBorder="1" applyAlignment="1" applyProtection="1">
      <alignment horizontal="center"/>
      <protection locked="0"/>
    </xf>
    <xf numFmtId="3" fontId="6" fillId="0" borderId="2" xfId="0" applyNumberFormat="1" applyFont="1" applyBorder="1" applyAlignment="1" applyProtection="1">
      <alignment horizontal="center"/>
      <protection locked="0"/>
    </xf>
    <xf numFmtId="171" fontId="6" fillId="0" borderId="3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2" zoomScaleNormal="82" workbookViewId="0" topLeftCell="A7">
      <selection activeCell="B21" sqref="B21"/>
    </sheetView>
  </sheetViews>
  <sheetFormatPr defaultColWidth="9.140625" defaultRowHeight="12.75"/>
  <cols>
    <col min="1" max="1" width="54.421875" style="0" customWidth="1"/>
    <col min="2" max="2" width="15.8515625" style="0" customWidth="1"/>
    <col min="3" max="3" width="14.28125" style="0" customWidth="1"/>
    <col min="4" max="4" width="14.8515625" style="1" customWidth="1"/>
    <col min="5" max="5" width="14.7109375" style="1" customWidth="1"/>
    <col min="6" max="6" width="11.140625" style="0" customWidth="1"/>
    <col min="7" max="7" width="16.00390625" style="0" customWidth="1"/>
  </cols>
  <sheetData>
    <row r="1" spans="1:6" s="13" customFormat="1" ht="18">
      <c r="A1" s="35" t="s">
        <v>23</v>
      </c>
      <c r="B1" s="36"/>
      <c r="C1" s="36"/>
      <c r="D1" s="36"/>
      <c r="E1" s="36"/>
      <c r="F1" s="17"/>
    </row>
    <row r="2" spans="1:6" s="13" customFormat="1" ht="18">
      <c r="A2" s="35" t="s">
        <v>45</v>
      </c>
      <c r="B2" s="36"/>
      <c r="C2" s="36"/>
      <c r="D2" s="36"/>
      <c r="E2" s="36"/>
      <c r="F2" s="17"/>
    </row>
    <row r="3" spans="1:5" s="27" customFormat="1" ht="11.25">
      <c r="A3" s="24"/>
      <c r="B3" s="25"/>
      <c r="C3" s="25"/>
      <c r="D3" s="26"/>
      <c r="E3" s="26"/>
    </row>
    <row r="4" spans="1:5" s="27" customFormat="1" ht="11.25">
      <c r="A4" s="24"/>
      <c r="B4" s="25"/>
      <c r="C4" s="25"/>
      <c r="D4" s="26"/>
      <c r="E4" s="26"/>
    </row>
    <row r="5" spans="1:5" s="2" customFormat="1" ht="15.75">
      <c r="A5" s="8"/>
      <c r="B5" s="16" t="s">
        <v>14</v>
      </c>
      <c r="C5" s="4"/>
      <c r="D5" s="5"/>
      <c r="E5" s="5"/>
    </row>
    <row r="6" spans="1:5" s="2" customFormat="1" ht="16.5" thickBot="1">
      <c r="A6" s="6" t="s">
        <v>13</v>
      </c>
      <c r="B6" s="16" t="s">
        <v>15</v>
      </c>
      <c r="C6" s="4"/>
      <c r="D6" s="5"/>
      <c r="E6" s="5"/>
    </row>
    <row r="7" spans="1:5" s="2" customFormat="1" ht="15.75">
      <c r="A7" s="21" t="s">
        <v>17</v>
      </c>
      <c r="B7" s="103">
        <v>300</v>
      </c>
      <c r="C7" s="4"/>
      <c r="D7" s="5"/>
      <c r="E7" s="5"/>
    </row>
    <row r="8" spans="1:5" s="2" customFormat="1" ht="15.75">
      <c r="A8" s="22" t="s">
        <v>18</v>
      </c>
      <c r="B8" s="104">
        <v>5</v>
      </c>
      <c r="C8" s="4"/>
      <c r="D8" s="5"/>
      <c r="E8" s="5"/>
    </row>
    <row r="9" spans="1:5" s="2" customFormat="1" ht="15.75">
      <c r="A9" s="22" t="s">
        <v>19</v>
      </c>
      <c r="B9" s="105">
        <v>35</v>
      </c>
      <c r="C9" s="4"/>
      <c r="D9" s="5"/>
      <c r="E9" s="5"/>
    </row>
    <row r="10" spans="1:5" s="2" customFormat="1" ht="15.75">
      <c r="A10" s="22" t="s">
        <v>20</v>
      </c>
      <c r="B10" s="105">
        <v>45</v>
      </c>
      <c r="C10" s="4"/>
      <c r="D10" s="5"/>
      <c r="E10" s="5"/>
    </row>
    <row r="11" spans="1:5" s="2" customFormat="1" ht="15.75">
      <c r="A11" s="22" t="s">
        <v>21</v>
      </c>
      <c r="B11" s="106">
        <v>250</v>
      </c>
      <c r="C11" s="4"/>
      <c r="D11" s="5"/>
      <c r="E11" s="5"/>
    </row>
    <row r="12" spans="1:5" s="2" customFormat="1" ht="15.75">
      <c r="A12" s="22" t="s">
        <v>31</v>
      </c>
      <c r="B12" s="107">
        <v>12</v>
      </c>
      <c r="C12" s="4"/>
      <c r="D12" s="5"/>
      <c r="E12" s="5"/>
    </row>
    <row r="13" spans="1:7" s="2" customFormat="1" ht="16.5" thickBot="1">
      <c r="A13" s="23" t="s">
        <v>22</v>
      </c>
      <c r="B13" s="108">
        <v>2000</v>
      </c>
      <c r="D13" s="11"/>
      <c r="E13" s="11"/>
      <c r="F13" s="12"/>
      <c r="G13" s="12"/>
    </row>
    <row r="14" spans="1:7" s="2" customFormat="1" ht="17.25" customHeight="1">
      <c r="A14" s="34" t="s">
        <v>39</v>
      </c>
      <c r="B14" s="15"/>
      <c r="C14" s="10"/>
      <c r="D14" s="11"/>
      <c r="E14" s="11"/>
      <c r="F14" s="12"/>
      <c r="G14" s="12"/>
    </row>
    <row r="15" spans="1:7" s="27" customFormat="1" ht="11.25">
      <c r="A15" s="28"/>
      <c r="B15" s="29"/>
      <c r="C15" s="30"/>
      <c r="D15" s="31"/>
      <c r="E15" s="31"/>
      <c r="F15" s="32"/>
      <c r="G15" s="32"/>
    </row>
    <row r="16" spans="1:7" s="27" customFormat="1" ht="11.25">
      <c r="A16" s="28"/>
      <c r="B16" s="29"/>
      <c r="C16" s="30"/>
      <c r="D16" s="31"/>
      <c r="E16" s="31"/>
      <c r="F16" s="32"/>
      <c r="G16" s="32"/>
    </row>
    <row r="17" spans="1:6" s="2" customFormat="1" ht="15.75">
      <c r="A17" s="9"/>
      <c r="B17" s="4" t="s">
        <v>0</v>
      </c>
      <c r="C17" s="5" t="s">
        <v>4</v>
      </c>
      <c r="D17" s="5" t="s">
        <v>12</v>
      </c>
      <c r="E17" s="6" t="s">
        <v>16</v>
      </c>
      <c r="F17" s="6" t="s">
        <v>11</v>
      </c>
    </row>
    <row r="18" spans="1:6" s="6" customFormat="1" ht="16.5" thickBot="1">
      <c r="A18" s="6" t="s">
        <v>29</v>
      </c>
      <c r="B18" s="6" t="s">
        <v>5</v>
      </c>
      <c r="C18" s="7" t="s">
        <v>1</v>
      </c>
      <c r="D18" s="7" t="s">
        <v>3</v>
      </c>
      <c r="E18" s="6" t="s">
        <v>10</v>
      </c>
      <c r="F18" s="6" t="s">
        <v>35</v>
      </c>
    </row>
    <row r="19" spans="1:6" s="6" customFormat="1" ht="15.75">
      <c r="A19" s="37" t="s">
        <v>7</v>
      </c>
      <c r="B19" s="38"/>
      <c r="C19" s="39"/>
      <c r="D19" s="39"/>
      <c r="E19" s="38"/>
      <c r="F19" s="38"/>
    </row>
    <row r="20" spans="1:6" s="19" customFormat="1" ht="28.5">
      <c r="A20" s="40" t="s">
        <v>24</v>
      </c>
      <c r="B20" s="41">
        <v>0.1</v>
      </c>
      <c r="C20" s="42">
        <f>B9</f>
        <v>35</v>
      </c>
      <c r="D20" s="43">
        <f>B20*C20*300</f>
        <v>1050</v>
      </c>
      <c r="E20" s="43"/>
      <c r="F20" s="44"/>
    </row>
    <row r="21" spans="1:6" s="19" customFormat="1" ht="28.5">
      <c r="A21" s="40" t="s">
        <v>46</v>
      </c>
      <c r="B21" s="41">
        <f>(37000/3000)*1.5</f>
        <v>18.5</v>
      </c>
      <c r="C21" s="42">
        <f>B10</f>
        <v>45</v>
      </c>
      <c r="D21" s="45">
        <f>B21*C21</f>
        <v>832.5</v>
      </c>
      <c r="E21" s="43"/>
      <c r="F21" s="44"/>
    </row>
    <row r="22" spans="1:6" s="19" customFormat="1" ht="28.5">
      <c r="A22" s="46" t="s">
        <v>48</v>
      </c>
      <c r="B22" s="47"/>
      <c r="C22" s="48"/>
      <c r="D22" s="49">
        <v>50</v>
      </c>
      <c r="E22" s="43"/>
      <c r="F22" s="44"/>
    </row>
    <row r="23" spans="1:6" s="19" customFormat="1" ht="28.5">
      <c r="A23" s="46" t="s">
        <v>26</v>
      </c>
      <c r="B23" s="47">
        <v>2</v>
      </c>
      <c r="C23" s="48">
        <f>B10</f>
        <v>45</v>
      </c>
      <c r="D23" s="49">
        <f>B23*C23</f>
        <v>90</v>
      </c>
      <c r="E23" s="43"/>
      <c r="F23" s="44"/>
    </row>
    <row r="24" spans="1:6" s="19" customFormat="1" ht="28.5">
      <c r="A24" s="50" t="s">
        <v>27</v>
      </c>
      <c r="B24" s="51"/>
      <c r="C24" s="52"/>
      <c r="D24" s="53">
        <f>SUM(D20:D23)</f>
        <v>2022.5</v>
      </c>
      <c r="E24" s="43">
        <f>B13</f>
        <v>2000</v>
      </c>
      <c r="F24" s="54">
        <f>E24/(D24/12)</f>
        <v>11.866501854140916</v>
      </c>
    </row>
    <row r="25" spans="1:6" s="19" customFormat="1" ht="15">
      <c r="A25" s="55"/>
      <c r="B25" s="44"/>
      <c r="C25" s="56"/>
      <c r="D25" s="43"/>
      <c r="E25" s="43"/>
      <c r="F25" s="44"/>
    </row>
    <row r="26" spans="1:6" s="19" customFormat="1" ht="15.75">
      <c r="A26" s="57" t="s">
        <v>8</v>
      </c>
      <c r="B26" s="44"/>
      <c r="C26" s="56"/>
      <c r="D26" s="43"/>
      <c r="E26" s="43"/>
      <c r="F26" s="44"/>
    </row>
    <row r="27" spans="1:6" s="19" customFormat="1" ht="15.75">
      <c r="A27" s="55" t="s">
        <v>28</v>
      </c>
      <c r="B27" s="44"/>
      <c r="C27" s="56"/>
      <c r="D27" s="58">
        <f>D24*B7</f>
        <v>606750</v>
      </c>
      <c r="E27" s="43">
        <f>E24*B7</f>
        <v>600000</v>
      </c>
      <c r="F27" s="59">
        <f>E27/(D27/12)</f>
        <v>11.866501854140914</v>
      </c>
    </row>
    <row r="28" spans="1:6" s="2" customFormat="1" ht="16.5" thickBot="1">
      <c r="A28" s="60" t="s">
        <v>25</v>
      </c>
      <c r="B28" s="61"/>
      <c r="C28" s="62"/>
      <c r="D28" s="63">
        <f>D27*12</f>
        <v>7281000</v>
      </c>
      <c r="E28" s="64"/>
      <c r="F28" s="65"/>
    </row>
    <row r="29" spans="1:6" s="33" customFormat="1" ht="11.25">
      <c r="A29" s="66"/>
      <c r="B29" s="66"/>
      <c r="C29" s="67"/>
      <c r="D29" s="67"/>
      <c r="E29" s="66"/>
      <c r="F29" s="68"/>
    </row>
    <row r="30" spans="1:6" s="33" customFormat="1" ht="11.25">
      <c r="A30" s="66"/>
      <c r="B30" s="66"/>
      <c r="C30" s="67"/>
      <c r="D30" s="67"/>
      <c r="E30" s="66"/>
      <c r="F30" s="68"/>
    </row>
    <row r="31" spans="1:6" s="3" customFormat="1" ht="15.75">
      <c r="A31" s="69"/>
      <c r="B31" s="70" t="s">
        <v>34</v>
      </c>
      <c r="C31" s="70" t="s">
        <v>9</v>
      </c>
      <c r="D31" s="71" t="s">
        <v>16</v>
      </c>
      <c r="E31" s="71" t="s">
        <v>11</v>
      </c>
      <c r="F31" s="69"/>
    </row>
    <row r="32" spans="1:6" s="18" customFormat="1" ht="16.5" thickBot="1">
      <c r="A32" s="71" t="s">
        <v>30</v>
      </c>
      <c r="B32" s="71" t="s">
        <v>16</v>
      </c>
      <c r="C32" s="71" t="s">
        <v>16</v>
      </c>
      <c r="D32" s="71" t="s">
        <v>10</v>
      </c>
      <c r="E32" s="71" t="s">
        <v>35</v>
      </c>
      <c r="F32" s="72"/>
    </row>
    <row r="33" spans="1:6" s="2" customFormat="1" ht="15.75">
      <c r="A33" s="37" t="s">
        <v>7</v>
      </c>
      <c r="B33" s="38"/>
      <c r="C33" s="38"/>
      <c r="D33" s="73"/>
      <c r="E33" s="38"/>
      <c r="F33" s="74"/>
    </row>
    <row r="34" spans="1:6" s="3" customFormat="1" ht="15">
      <c r="A34" s="55" t="s">
        <v>32</v>
      </c>
      <c r="B34" s="75">
        <f>B12</f>
        <v>12</v>
      </c>
      <c r="C34" s="75">
        <f>B12+2</f>
        <v>14</v>
      </c>
      <c r="D34" s="76"/>
      <c r="E34" s="77"/>
      <c r="F34" s="69"/>
    </row>
    <row r="35" spans="1:6" s="3" customFormat="1" ht="15">
      <c r="A35" s="55" t="s">
        <v>33</v>
      </c>
      <c r="B35" s="78">
        <f>B11</f>
        <v>250</v>
      </c>
      <c r="C35" s="78">
        <f>B11</f>
        <v>250</v>
      </c>
      <c r="D35" s="79"/>
      <c r="E35" s="77"/>
      <c r="F35" s="69"/>
    </row>
    <row r="36" spans="1:6" s="3" customFormat="1" ht="15">
      <c r="A36" s="80" t="s">
        <v>47</v>
      </c>
      <c r="B36" s="81">
        <v>0</v>
      </c>
      <c r="C36" s="81">
        <f>(144/C34)*(0.5*B10)</f>
        <v>231.42857142857144</v>
      </c>
      <c r="D36" s="79"/>
      <c r="E36" s="77"/>
      <c r="F36" s="69"/>
    </row>
    <row r="37" spans="1:6" s="3" customFormat="1" ht="15">
      <c r="A37" s="82" t="s">
        <v>36</v>
      </c>
      <c r="B37" s="83">
        <f>144/B34*(B35*B8)</f>
        <v>15000</v>
      </c>
      <c r="C37" s="83">
        <f>(144/C34*(C35*B8))-C36</f>
        <v>12625.714285714288</v>
      </c>
      <c r="D37" s="79"/>
      <c r="E37" s="77"/>
      <c r="F37" s="69"/>
    </row>
    <row r="38" spans="1:6" s="3" customFormat="1" ht="28.5" customHeight="1">
      <c r="A38" s="84" t="s">
        <v>37</v>
      </c>
      <c r="B38" s="85"/>
      <c r="C38" s="86">
        <f>((B37-C37))</f>
        <v>2374.285714285712</v>
      </c>
      <c r="D38" s="43">
        <f>B13</f>
        <v>2000</v>
      </c>
      <c r="E38" s="54">
        <f>D38/(C38/12)</f>
        <v>10.108303249097483</v>
      </c>
      <c r="F38" s="69"/>
    </row>
    <row r="39" spans="1:6" s="3" customFormat="1" ht="15">
      <c r="A39" s="55"/>
      <c r="B39" s="87"/>
      <c r="C39" s="56"/>
      <c r="D39" s="56"/>
      <c r="E39" s="54"/>
      <c r="F39" s="69"/>
    </row>
    <row r="40" spans="1:6" s="3" customFormat="1" ht="15.75">
      <c r="A40" s="57" t="s">
        <v>8</v>
      </c>
      <c r="B40" s="87"/>
      <c r="C40" s="56"/>
      <c r="D40" s="56"/>
      <c r="E40" s="54"/>
      <c r="F40" s="69"/>
    </row>
    <row r="41" spans="1:6" s="3" customFormat="1" ht="15.75">
      <c r="A41" s="55" t="s">
        <v>38</v>
      </c>
      <c r="B41" s="87"/>
      <c r="C41" s="58">
        <f>(C38/12)*B7</f>
        <v>59357.1428571428</v>
      </c>
      <c r="D41" s="88"/>
      <c r="E41" s="44"/>
      <c r="F41" s="69"/>
    </row>
    <row r="42" spans="1:6" s="2" customFormat="1" ht="16.5" thickBot="1">
      <c r="A42" s="60" t="s">
        <v>25</v>
      </c>
      <c r="B42" s="62"/>
      <c r="C42" s="63">
        <f>C41*12</f>
        <v>712285.7142857136</v>
      </c>
      <c r="D42" s="64">
        <f>D38*B7</f>
        <v>600000</v>
      </c>
      <c r="E42" s="89">
        <f>D42/(C42/12)</f>
        <v>10.108303249097482</v>
      </c>
      <c r="F42" s="74"/>
    </row>
    <row r="43" spans="1:6" s="33" customFormat="1" ht="11.25">
      <c r="A43" s="66"/>
      <c r="B43" s="66"/>
      <c r="C43" s="67"/>
      <c r="D43" s="67"/>
      <c r="E43" s="66"/>
      <c r="F43" s="66"/>
    </row>
    <row r="44" spans="1:6" s="33" customFormat="1" ht="11.25">
      <c r="A44" s="66"/>
      <c r="B44" s="66"/>
      <c r="C44" s="67"/>
      <c r="D44" s="67"/>
      <c r="E44" s="66"/>
      <c r="F44" s="66"/>
    </row>
    <row r="45" spans="1:6" s="3" customFormat="1" ht="15.75">
      <c r="A45" s="69"/>
      <c r="B45" s="69"/>
      <c r="C45" s="90" t="s">
        <v>6</v>
      </c>
      <c r="D45" s="91" t="s">
        <v>16</v>
      </c>
      <c r="E45" s="91" t="s">
        <v>11</v>
      </c>
      <c r="F45" s="69"/>
    </row>
    <row r="46" spans="1:6" ht="16.5" thickBot="1">
      <c r="A46" s="71" t="s">
        <v>2</v>
      </c>
      <c r="B46" s="92"/>
      <c r="C46" s="90" t="s">
        <v>3</v>
      </c>
      <c r="D46" s="91" t="s">
        <v>10</v>
      </c>
      <c r="E46" s="91" t="s">
        <v>35</v>
      </c>
      <c r="F46" s="92"/>
    </row>
    <row r="47" spans="1:6" s="19" customFormat="1" ht="15.75">
      <c r="A47" s="37" t="s">
        <v>40</v>
      </c>
      <c r="B47" s="93"/>
      <c r="C47" s="94"/>
      <c r="D47" s="94"/>
      <c r="E47" s="38"/>
      <c r="F47" s="95"/>
    </row>
    <row r="48" spans="1:6" s="2" customFormat="1" ht="29.25">
      <c r="A48" s="40" t="s">
        <v>43</v>
      </c>
      <c r="B48" s="96"/>
      <c r="C48" s="43">
        <f>D24+(C38/12)</f>
        <v>2220.3571428571427</v>
      </c>
      <c r="D48" s="43">
        <f>B13</f>
        <v>2000</v>
      </c>
      <c r="E48" s="54">
        <f>D48/(C48/12)</f>
        <v>10.809071899630046</v>
      </c>
      <c r="F48" s="74"/>
    </row>
    <row r="49" spans="1:6" s="2" customFormat="1" ht="15.75">
      <c r="A49" s="57"/>
      <c r="B49" s="96"/>
      <c r="C49" s="43"/>
      <c r="D49" s="43"/>
      <c r="E49" s="97"/>
      <c r="F49" s="74"/>
    </row>
    <row r="50" spans="1:6" s="2" customFormat="1" ht="15.75">
      <c r="A50" s="57" t="s">
        <v>41</v>
      </c>
      <c r="B50" s="96"/>
      <c r="C50" s="43"/>
      <c r="D50" s="43"/>
      <c r="E50" s="97"/>
      <c r="F50" s="74"/>
    </row>
    <row r="51" spans="1:6" s="2" customFormat="1" ht="29.25">
      <c r="A51" s="40" t="s">
        <v>43</v>
      </c>
      <c r="B51" s="96"/>
      <c r="C51" s="98">
        <f>C48*B7</f>
        <v>666107.1428571428</v>
      </c>
      <c r="D51" s="43">
        <f>D38*B7</f>
        <v>600000</v>
      </c>
      <c r="E51" s="97">
        <f>D51/(C51/12)</f>
        <v>10.809071899630046</v>
      </c>
      <c r="F51" s="74"/>
    </row>
    <row r="52" spans="1:6" s="2" customFormat="1" ht="15.75">
      <c r="A52" s="57"/>
      <c r="B52" s="96"/>
      <c r="C52" s="43"/>
      <c r="D52" s="43"/>
      <c r="E52" s="97"/>
      <c r="F52" s="74"/>
    </row>
    <row r="53" spans="1:6" s="2" customFormat="1" ht="15.75">
      <c r="A53" s="57" t="s">
        <v>42</v>
      </c>
      <c r="B53" s="96"/>
      <c r="C53" s="43"/>
      <c r="D53" s="43"/>
      <c r="E53" s="97"/>
      <c r="F53" s="74"/>
    </row>
    <row r="54" spans="1:6" s="2" customFormat="1" ht="33.75" customHeight="1" thickBot="1">
      <c r="A54" s="99" t="s">
        <v>44</v>
      </c>
      <c r="B54" s="61"/>
      <c r="C54" s="100">
        <f>C51*12</f>
        <v>7993285.714285715</v>
      </c>
      <c r="D54" s="64"/>
      <c r="E54" s="61"/>
      <c r="F54" s="74"/>
    </row>
    <row r="55" spans="1:6" s="33" customFormat="1" ht="11.25">
      <c r="A55" s="66"/>
      <c r="B55" s="66"/>
      <c r="C55" s="66"/>
      <c r="D55" s="67"/>
      <c r="E55" s="67"/>
      <c r="F55" s="66"/>
    </row>
    <row r="56" spans="1:7" s="3" customFormat="1" ht="46.5" customHeight="1">
      <c r="A56" s="101" t="s">
        <v>49</v>
      </c>
      <c r="B56" s="102"/>
      <c r="C56" s="102"/>
      <c r="D56" s="102"/>
      <c r="E56" s="102"/>
      <c r="F56" s="102"/>
      <c r="G56" s="20"/>
    </row>
    <row r="57" ht="15">
      <c r="A57" s="14"/>
    </row>
  </sheetData>
  <sheetProtection sheet="1" objects="1" scenarios="1"/>
  <mergeCells count="3">
    <mergeCell ref="A56:F56"/>
    <mergeCell ref="A1:E1"/>
    <mergeCell ref="A2:E2"/>
  </mergeCells>
  <printOptions/>
  <pageMargins left="0.75" right="0.25" top="0.75" bottom="0.5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MGM Brakes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</dc:creator>
  <cp:keywords/>
  <dc:description/>
  <cp:lastModifiedBy>Sales</cp:lastModifiedBy>
  <cp:lastPrinted>2010-05-19T14:21:52Z</cp:lastPrinted>
  <dcterms:created xsi:type="dcterms:W3CDTF">2010-05-12T12:21:25Z</dcterms:created>
  <dcterms:modified xsi:type="dcterms:W3CDTF">2010-06-02T14:33:07Z</dcterms:modified>
  <cp:category/>
  <cp:version/>
  <cp:contentType/>
  <cp:contentStatus/>
</cp:coreProperties>
</file>